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Aufgabe" sheetId="1" r:id="rId1"/>
    <sheet name="Exkurs" sheetId="2" r:id="rId2"/>
    <sheet name="Schlagzeilen" sheetId="3" r:id="rId3"/>
  </sheets>
  <definedNames/>
  <calcPr fullCalcOnLoad="1"/>
</workbook>
</file>

<file path=xl/sharedStrings.xml><?xml version="1.0" encoding="utf-8"?>
<sst xmlns="http://schemas.openxmlformats.org/spreadsheetml/2006/main" count="94" uniqueCount="70">
  <si>
    <t>Zinsrechnen und Kreditrechnen</t>
  </si>
  <si>
    <t>Aufgabe 1: Ratenkredite</t>
  </si>
  <si>
    <t>Darlehensbetrag</t>
  </si>
  <si>
    <t>Zins p.M.</t>
  </si>
  <si>
    <t>Bearbeitungsgebühr</t>
  </si>
  <si>
    <t>Laufzeit in Monaten</t>
  </si>
  <si>
    <t>Eingabeteil:</t>
  </si>
  <si>
    <t>Tilgungsplan:</t>
  </si>
  <si>
    <t>Kreditrückzahlung</t>
  </si>
  <si>
    <t>Zinsen</t>
  </si>
  <si>
    <t>Gebühren</t>
  </si>
  <si>
    <t>Hinweise:</t>
  </si>
  <si>
    <t>Bearbeitungsgebühr 1 Nachkommastelle, nicht über 2,0%, "nicht marküblich!"</t>
  </si>
  <si>
    <t>Zins p.M. 2 Nachkommastellen, keine Zinsen über 0,8%, "Wucher!"</t>
  </si>
  <si>
    <t>Laufzeit, nicht über 72 Monate, "nicht marküblich!"</t>
  </si>
  <si>
    <t>Gesamtschuld</t>
  </si>
  <si>
    <t>Raten:</t>
  </si>
  <si>
    <t>Ratenhöhe:</t>
  </si>
  <si>
    <t>Besonderheit:</t>
  </si>
  <si>
    <t>Ratenhöhe volle €-Beträge, Ausgleichsrate &gt; Normrate = letzte Rate, sonst erste Rate</t>
  </si>
  <si>
    <t xml:space="preserve">  (gerundet)</t>
  </si>
  <si>
    <t>Ausgleichsrate</t>
  </si>
  <si>
    <t>Probe:</t>
  </si>
  <si>
    <t>23000 0,45 2,0 60 ... 60*494,50 bzw. 59*495+465 letzte</t>
  </si>
  <si>
    <t>Zins p.M. keine Zinsen über 0,8%, "Wucher!" und keine Wert &lt;=0, "bitte Werte eingeben!"</t>
  </si>
  <si>
    <t>Mit Seitenansicht... Ränder für Ausdruck optimieren!</t>
  </si>
  <si>
    <t>Aufgabe 2: Aufzinsungspapiere (z.B. Bundesschatzbrief Typ B)</t>
  </si>
  <si>
    <t>Jahre</t>
  </si>
  <si>
    <t>Nominalwert in €</t>
  </si>
  <si>
    <t>Zinssatz in %</t>
  </si>
  <si>
    <t>Rückzahlungsbetrag</t>
  </si>
  <si>
    <t>Zinsgewinn</t>
  </si>
  <si>
    <t>Hinweis:</t>
  </si>
  <si>
    <t>10000 5 5,0.... 12762,82  2762,82</t>
  </si>
  <si>
    <t>Wert*(1+Zins/100)hochJahre .... 8000*(1+4,5/100)hoch7 ....C45*(1+C47/100)^C46</t>
  </si>
  <si>
    <t>Aufgabe 3: Abzinsungspapiere (z.B. Zerobonds)</t>
  </si>
  <si>
    <t>Wert*(1+Zins/100)hochminusJahre .... 8000*(1+4,5/100)hochminus7 ....C45*(1+C47/100)^(C46*-1)</t>
  </si>
  <si>
    <t>40000 30 5,0.... 9255,10 30744,90</t>
  </si>
  <si>
    <t>Kaufpreis</t>
  </si>
  <si>
    <t>Tilgung in %</t>
  </si>
  <si>
    <t>Aufgabe 4: Baufinanzierung (Annuitätendarlehen)</t>
  </si>
  <si>
    <t>Restdarlehen</t>
  </si>
  <si>
    <t>Tilgung</t>
  </si>
  <si>
    <t>Annuität</t>
  </si>
  <si>
    <t>200000  5  1  .... Rückzahlung im 37. Jahr</t>
  </si>
  <si>
    <t>keine Zinsen über 12% und keine Tilgung über 3% und beides nicht gleich 0!</t>
  </si>
  <si>
    <t>Tilgungsende mit wenn/dann-Funktion signalisieren! Titelleiste rechtsbündig!</t>
  </si>
  <si>
    <t>Summe</t>
  </si>
  <si>
    <t>keine Darlehen unter 20000 und über 1 Million! Tilg.=Darlehensrest im letzten Jahr!</t>
  </si>
  <si>
    <t>Zins p.M. (in %)</t>
  </si>
  <si>
    <t>Bearbeitungsgebühr (in %)</t>
  </si>
  <si>
    <t>Effektivverzinsung in % p.a.</t>
  </si>
  <si>
    <t>Probe: 10.000,- DM; 48 Monate; 0,5% p.M.  .... 12,73 %</t>
  </si>
  <si>
    <t>Exkurs: Effektivverzinsung nach der Uniform-Methode</t>
  </si>
  <si>
    <t xml:space="preserve"> 0,4*12</t>
  </si>
  <si>
    <t xml:space="preserve"> + 2</t>
  </si>
  <si>
    <t xml:space="preserve"> *2</t>
  </si>
  <si>
    <t>bei einem Jahr</t>
  </si>
  <si>
    <t xml:space="preserve"> /13*12</t>
  </si>
  <si>
    <t xml:space="preserve"> 2*12*(0,4*12+2) / 13</t>
  </si>
  <si>
    <t xml:space="preserve"> 24*(ZinspM*M+Bg) / ( M+1)</t>
  </si>
  <si>
    <t>Gedankenspiel</t>
  </si>
  <si>
    <t>ohne Tilgung</t>
  </si>
  <si>
    <t>%</t>
  </si>
  <si>
    <t>Kredit</t>
  </si>
  <si>
    <t xml:space="preserve">Dickes Ende mit Rechnung - Überteuerte Logos und Klingeltöne für das Handy </t>
  </si>
  <si>
    <t>Verbraucherzentrale warnt: Eine Handy-Melodie kann 13 Euro und mehr kosten</t>
  </si>
  <si>
    <t>Schuldenfalle: Immer mehr Leute kaufen auf Pump</t>
  </si>
  <si>
    <t>Verlockende Angebote: Überall kann man Geld leihen</t>
  </si>
  <si>
    <t>Wichtigste Auslöser für Überschuldung sind Arbeitslosigkeit und Scheidung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</si>
</sst>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0.0"/>
    <numFmt numFmtId="167" formatCode="#,##0.000\ &quot;€&quot;;[Red]\-#,##0.000\ &quot;€&quot;"/>
    <numFmt numFmtId="168" formatCode="#,##0.0\ &quot;€&quot;;[Red]\-#,##0.0\ &quot;€&quot;"/>
  </numFmts>
  <fonts count="16">
    <font>
      <sz val="10"/>
      <name val="Arial"/>
      <family val="0"/>
    </font>
    <font>
      <u val="single"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0"/>
    </font>
    <font>
      <sz val="5.75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u val="single"/>
      <sz val="14"/>
      <name val="Arial"/>
      <family val="2"/>
    </font>
    <font>
      <b/>
      <sz val="14"/>
      <name val="MS Sans Serif"/>
      <family val="0"/>
    </font>
    <font>
      <sz val="14"/>
      <name val="MS Sans Serif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0" fontId="0" fillId="2" borderId="0" xfId="17" applyNumberFormat="1" applyFill="1" applyAlignment="1">
      <alignment/>
    </xf>
    <xf numFmtId="165" fontId="0" fillId="2" borderId="0" xfId="17" applyNumberFormat="1" applyFill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164" fontId="0" fillId="3" borderId="1" xfId="0" applyNumberFormat="1" applyFill="1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4" fontId="0" fillId="3" borderId="0" xfId="0" applyNumberFormat="1" applyFill="1" applyAlignment="1">
      <alignment/>
    </xf>
    <xf numFmtId="1" fontId="4" fillId="3" borderId="0" xfId="0" applyNumberFormat="1" applyFont="1" applyFill="1" applyAlignment="1">
      <alignment/>
    </xf>
    <xf numFmtId="164" fontId="4" fillId="3" borderId="0" xfId="0" applyNumberFormat="1" applyFont="1" applyFill="1" applyAlignment="1">
      <alignment/>
    </xf>
    <xf numFmtId="4" fontId="4" fillId="3" borderId="0" xfId="0" applyNumberFormat="1" applyFont="1" applyFill="1" applyAlignment="1">
      <alignment/>
    </xf>
    <xf numFmtId="0" fontId="0" fillId="4" borderId="0" xfId="0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2" borderId="0" xfId="0" applyFont="1" applyFill="1" applyAlignment="1">
      <alignment/>
    </xf>
    <xf numFmtId="4" fontId="8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0" fillId="0" borderId="0" xfId="0" applyNumberFormat="1" applyFont="1" applyAlignment="1">
      <alignment/>
    </xf>
    <xf numFmtId="2" fontId="12" fillId="3" borderId="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2" fontId="10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4" fillId="3" borderId="0" xfId="0" applyFont="1" applyFill="1" applyAlignment="1">
      <alignment/>
    </xf>
    <xf numFmtId="8" fontId="4" fillId="3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Zins und Tilgung bei  Ratenkrediten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Aufgabe!$B$12:$B$14</c:f>
              <c:strCache/>
            </c:strRef>
          </c:cat>
          <c:val>
            <c:numRef>
              <c:f>Aufgabe!$C$12:$C$14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Zins und Tilgung in der Baufinanzierung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Aufgabe!$C$74:$D$74</c:f>
              <c:strCache/>
            </c:strRef>
          </c:cat>
          <c:val>
            <c:numRef>
              <c:f>Aufgabe!$C$103:$D$103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Zins und Zinseszins nach 8 Jahren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Exkurs!$G$26:$G$27</c:f>
              <c:strCache/>
            </c:strRef>
          </c:cat>
          <c:val>
            <c:numRef>
              <c:f>Exkurs!$H$26:$H$27</c:f>
              <c:numCache/>
            </c:numRef>
          </c:val>
        </c:ser>
        <c:axId val="21868779"/>
        <c:axId val="52916996"/>
      </c:barChart>
      <c:catAx>
        <c:axId val="21868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16996"/>
        <c:crosses val="autoZero"/>
        <c:auto val="1"/>
        <c:lblOffset val="100"/>
        <c:noMultiLvlLbl val="0"/>
      </c:catAx>
      <c:valAx>
        <c:axId val="52916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68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30</xdr:row>
      <xdr:rowOff>142875</xdr:rowOff>
    </xdr:from>
    <xdr:to>
      <xdr:col>5</xdr:col>
      <xdr:colOff>38100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1314450" y="5086350"/>
        <a:ext cx="34480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80</xdr:row>
      <xdr:rowOff>9525</xdr:rowOff>
    </xdr:from>
    <xdr:to>
      <xdr:col>6</xdr:col>
      <xdr:colOff>295275</xdr:colOff>
      <xdr:row>97</xdr:row>
      <xdr:rowOff>0</xdr:rowOff>
    </xdr:to>
    <xdr:graphicFrame>
      <xdr:nvGraphicFramePr>
        <xdr:cNvPr id="2" name="Chart 2"/>
        <xdr:cNvGraphicFramePr/>
      </xdr:nvGraphicFramePr>
      <xdr:xfrm>
        <a:off x="1276350" y="13049250"/>
        <a:ext cx="4676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28</xdr:row>
      <xdr:rowOff>85725</xdr:rowOff>
    </xdr:from>
    <xdr:to>
      <xdr:col>8</xdr:col>
      <xdr:colOff>276225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2714625" y="5648325"/>
        <a:ext cx="36099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1">
      <selection activeCell="B74" sqref="B74"/>
    </sheetView>
  </sheetViews>
  <sheetFormatPr defaultColWidth="11.421875" defaultRowHeight="12.75"/>
  <cols>
    <col min="1" max="1" width="13.140625" style="0" customWidth="1"/>
    <col min="2" max="2" width="18.00390625" style="0" customWidth="1"/>
    <col min="3" max="3" width="15.00390625" style="0" customWidth="1"/>
    <col min="5" max="5" width="13.28125" style="0" customWidth="1"/>
    <col min="6" max="6" width="14.00390625" style="0" customWidth="1"/>
  </cols>
  <sheetData>
    <row r="1" ht="18">
      <c r="A1" s="1" t="s">
        <v>0</v>
      </c>
    </row>
    <row r="3" ht="12.75">
      <c r="A3" s="2" t="s">
        <v>1</v>
      </c>
    </row>
    <row r="4" ht="12.75">
      <c r="A4" s="2"/>
    </row>
    <row r="5" ht="12.75">
      <c r="A5" t="s">
        <v>6</v>
      </c>
    </row>
    <row r="6" spans="2:3" ht="12.75">
      <c r="B6" s="3" t="s">
        <v>2</v>
      </c>
      <c r="C6" s="4">
        <v>15000</v>
      </c>
    </row>
    <row r="7" spans="2:4" ht="12.75">
      <c r="B7" s="3" t="s">
        <v>3</v>
      </c>
      <c r="C7" s="6">
        <v>0.004</v>
      </c>
      <c r="D7" s="11">
        <f>IF(C7&gt;0.8%,"  Solche Zinssätze sind Wucher!",IF(C7&lt;=0%,"  Bitte geben Sie vernünftige Werte ein!",""))</f>
      </c>
    </row>
    <row r="8" spans="2:4" ht="12.75">
      <c r="B8" s="3" t="s">
        <v>4</v>
      </c>
      <c r="C8" s="7">
        <v>0.015</v>
      </c>
      <c r="D8" s="11">
        <f>IF(C8&gt;2%,"  Nicht marküblich!","")</f>
      </c>
    </row>
    <row r="9" spans="2:4" ht="12.75">
      <c r="B9" s="3" t="s">
        <v>5</v>
      </c>
      <c r="C9" s="5">
        <v>48</v>
      </c>
      <c r="D9" s="11">
        <f>IF(C9&gt;72,"  Nicht marküblich!","")</f>
      </c>
    </row>
    <row r="11" ht="12.75">
      <c r="A11" t="s">
        <v>7</v>
      </c>
    </row>
    <row r="12" spans="2:3" ht="12.75">
      <c r="B12" s="8" t="s">
        <v>8</v>
      </c>
      <c r="C12" s="9">
        <f>C6</f>
        <v>15000</v>
      </c>
    </row>
    <row r="13" spans="2:3" ht="12.75">
      <c r="B13" s="8" t="s">
        <v>9</v>
      </c>
      <c r="C13" s="9">
        <f>C6*C7*C9</f>
        <v>2880</v>
      </c>
    </row>
    <row r="14" spans="2:3" ht="12.75">
      <c r="B14" s="8" t="s">
        <v>10</v>
      </c>
      <c r="C14" s="9">
        <f>C6*C8</f>
        <v>225</v>
      </c>
    </row>
    <row r="15" spans="2:6" ht="13.5" thickBot="1">
      <c r="B15" s="8" t="s">
        <v>15</v>
      </c>
      <c r="C15" s="10">
        <f>SUM(C12:C14)</f>
        <v>18105</v>
      </c>
      <c r="E15" s="8" t="s">
        <v>16</v>
      </c>
      <c r="F15" s="16">
        <f>C9</f>
        <v>48</v>
      </c>
    </row>
    <row r="16" spans="5:6" ht="13.5" thickTop="1">
      <c r="E16" s="8" t="s">
        <v>17</v>
      </c>
      <c r="F16" s="17">
        <f>C15/C9</f>
        <v>377.1875</v>
      </c>
    </row>
    <row r="18" spans="1:2" ht="12.75">
      <c r="A18" t="s">
        <v>18</v>
      </c>
      <c r="B18" t="s">
        <v>19</v>
      </c>
    </row>
    <row r="20" spans="5:7" ht="12.75">
      <c r="E20" s="8" t="s">
        <v>16</v>
      </c>
      <c r="F20" s="16">
        <f>C9-1</f>
        <v>47</v>
      </c>
      <c r="G20" s="8"/>
    </row>
    <row r="21" spans="5:7" ht="12.75">
      <c r="E21" s="8" t="s">
        <v>17</v>
      </c>
      <c r="F21" s="17">
        <f>ROUND(F16,0)</f>
        <v>377</v>
      </c>
      <c r="G21" s="8" t="s">
        <v>20</v>
      </c>
    </row>
    <row r="22" spans="5:7" ht="12.75">
      <c r="E22" s="8" t="s">
        <v>21</v>
      </c>
      <c r="F22" s="17">
        <f>C15-(F21*F20)</f>
        <v>386</v>
      </c>
      <c r="G22" s="8" t="str">
        <f>IF(F22&lt;F21,"  (erste Rate)","  (letzte Rate)")</f>
        <v>  (letzte Rate)</v>
      </c>
    </row>
    <row r="24" spans="1:2" ht="12.75">
      <c r="A24" t="s">
        <v>11</v>
      </c>
      <c r="B24" t="s">
        <v>13</v>
      </c>
    </row>
    <row r="25" ht="12.75">
      <c r="B25" t="s">
        <v>12</v>
      </c>
    </row>
    <row r="26" ht="12.75">
      <c r="B26" t="s">
        <v>14</v>
      </c>
    </row>
    <row r="27" ht="12.75">
      <c r="B27" t="s">
        <v>24</v>
      </c>
    </row>
    <row r="28" ht="12.75">
      <c r="B28" t="s">
        <v>25</v>
      </c>
    </row>
    <row r="30" spans="1:2" ht="12.75">
      <c r="A30" t="s">
        <v>22</v>
      </c>
      <c r="B30" t="s">
        <v>23</v>
      </c>
    </row>
    <row r="43" ht="12.75">
      <c r="A43" s="2" t="s">
        <v>26</v>
      </c>
    </row>
    <row r="45" spans="2:3" ht="12.75">
      <c r="B45" s="3" t="s">
        <v>28</v>
      </c>
      <c r="C45" s="13">
        <v>8000</v>
      </c>
    </row>
    <row r="46" spans="2:3" ht="12.75">
      <c r="B46" s="3" t="s">
        <v>27</v>
      </c>
      <c r="C46" s="3">
        <v>7</v>
      </c>
    </row>
    <row r="47" spans="2:3" ht="12.75">
      <c r="B47" s="3" t="s">
        <v>29</v>
      </c>
      <c r="C47" s="14">
        <v>4.5</v>
      </c>
    </row>
    <row r="49" spans="2:3" ht="12.75">
      <c r="B49" s="8" t="s">
        <v>30</v>
      </c>
      <c r="C49" s="18">
        <f>C45*(1+C47/100)^C46</f>
        <v>10886.894643725223</v>
      </c>
    </row>
    <row r="50" spans="2:3" ht="12.75">
      <c r="B50" s="8" t="s">
        <v>31</v>
      </c>
      <c r="C50" s="18">
        <f>C49-C45</f>
        <v>2886.8946437252234</v>
      </c>
    </row>
    <row r="52" spans="1:2" ht="12.75">
      <c r="A52" t="s">
        <v>32</v>
      </c>
      <c r="B52" t="s">
        <v>34</v>
      </c>
    </row>
    <row r="54" spans="1:2" ht="12.75">
      <c r="A54" t="s">
        <v>22</v>
      </c>
      <c r="B54" t="s">
        <v>33</v>
      </c>
    </row>
    <row r="56" ht="12.75">
      <c r="A56" s="2" t="s">
        <v>35</v>
      </c>
    </row>
    <row r="58" spans="2:3" ht="12.75">
      <c r="B58" s="3" t="s">
        <v>28</v>
      </c>
      <c r="C58" s="13">
        <v>100000</v>
      </c>
    </row>
    <row r="59" spans="2:3" ht="12.75">
      <c r="B59" s="3" t="s">
        <v>27</v>
      </c>
      <c r="C59" s="3">
        <v>20</v>
      </c>
    </row>
    <row r="60" spans="2:3" ht="12.75">
      <c r="B60" s="3" t="s">
        <v>29</v>
      </c>
      <c r="C60" s="14">
        <v>5.5</v>
      </c>
    </row>
    <row r="62" spans="2:3" ht="12.75">
      <c r="B62" s="8" t="s">
        <v>38</v>
      </c>
      <c r="C62" s="18">
        <f>C58*(1+C60/100)^(C59*-1)</f>
        <v>34272.89633289438</v>
      </c>
    </row>
    <row r="63" spans="2:3" ht="12.75">
      <c r="B63" s="8" t="s">
        <v>31</v>
      </c>
      <c r="C63" s="18">
        <f>C58-C62</f>
        <v>65727.10366710562</v>
      </c>
    </row>
    <row r="65" spans="1:2" ht="12.75">
      <c r="A65" t="s">
        <v>32</v>
      </c>
      <c r="B65" t="s">
        <v>36</v>
      </c>
    </row>
    <row r="66" spans="1:2" ht="12.75">
      <c r="A66" t="s">
        <v>22</v>
      </c>
      <c r="B66" t="s">
        <v>37</v>
      </c>
    </row>
    <row r="68" ht="12.75">
      <c r="A68" s="2" t="s">
        <v>40</v>
      </c>
    </row>
    <row r="70" spans="2:3" ht="12.75">
      <c r="B70" s="3" t="s">
        <v>2</v>
      </c>
      <c r="C70" s="4">
        <v>128000</v>
      </c>
    </row>
    <row r="71" spans="2:3" ht="12.75">
      <c r="B71" s="3" t="s">
        <v>29</v>
      </c>
      <c r="C71" s="3">
        <v>9</v>
      </c>
    </row>
    <row r="72" spans="2:3" ht="12.75">
      <c r="B72" s="3" t="s">
        <v>39</v>
      </c>
      <c r="C72" s="3">
        <v>1</v>
      </c>
    </row>
    <row r="74" spans="1:6" ht="12.75">
      <c r="A74" s="19" t="s">
        <v>27</v>
      </c>
      <c r="B74" s="19" t="s">
        <v>41</v>
      </c>
      <c r="C74" s="19" t="s">
        <v>9</v>
      </c>
      <c r="D74" s="19" t="s">
        <v>42</v>
      </c>
      <c r="E74" s="19" t="s">
        <v>43</v>
      </c>
      <c r="F74" s="19" t="s">
        <v>41</v>
      </c>
    </row>
    <row r="75" spans="1:7" ht="12.75">
      <c r="A75" s="8">
        <v>1</v>
      </c>
      <c r="B75" s="15">
        <f>C70</f>
        <v>128000</v>
      </c>
      <c r="C75" s="15">
        <f aca="true" t="shared" si="0" ref="C75:C101">B75*C$71/100</f>
        <v>11520</v>
      </c>
      <c r="D75" s="15">
        <f aca="true" t="shared" si="1" ref="D75:D100">IF(B75&gt;E75,E75-C75,B75)</f>
        <v>1280</v>
      </c>
      <c r="E75" s="15">
        <f aca="true" t="shared" si="2" ref="E75:E101">C$70*(C$72+C$71)/100</f>
        <v>12800</v>
      </c>
      <c r="F75" s="15">
        <f>B75-D75</f>
        <v>126720</v>
      </c>
      <c r="G75" s="11">
        <f>IF(F75&gt;0,"","  Tilgung beendet!")</f>
      </c>
    </row>
    <row r="76" spans="1:7" ht="12.75">
      <c r="A76" s="8">
        <v>2</v>
      </c>
      <c r="B76" s="15">
        <f>F75</f>
        <v>126720</v>
      </c>
      <c r="C76" s="15">
        <f t="shared" si="0"/>
        <v>11404.8</v>
      </c>
      <c r="D76" s="15">
        <f t="shared" si="1"/>
        <v>1395.2000000000007</v>
      </c>
      <c r="E76" s="15">
        <f t="shared" si="2"/>
        <v>12800</v>
      </c>
      <c r="F76" s="15">
        <f>B76-D76</f>
        <v>125324.8</v>
      </c>
      <c r="G76" s="11">
        <f aca="true" t="shared" si="3" ref="G76:G100">IF(F76&gt;0,"","  Tilgung beendet!")</f>
      </c>
    </row>
    <row r="77" spans="1:7" ht="12.75">
      <c r="A77" s="8">
        <v>3</v>
      </c>
      <c r="B77" s="15">
        <f aca="true" t="shared" si="4" ref="B77:B98">F76</f>
        <v>125324.8</v>
      </c>
      <c r="C77" s="15">
        <f t="shared" si="0"/>
        <v>11279.232</v>
      </c>
      <c r="D77" s="15">
        <f t="shared" si="1"/>
        <v>1520.768</v>
      </c>
      <c r="E77" s="15">
        <f t="shared" si="2"/>
        <v>12800</v>
      </c>
      <c r="F77" s="15">
        <f aca="true" t="shared" si="5" ref="F77:F98">B77-D77</f>
        <v>123804.032</v>
      </c>
      <c r="G77" s="11">
        <f t="shared" si="3"/>
      </c>
    </row>
    <row r="78" spans="1:7" ht="12.75">
      <c r="A78" s="8">
        <v>4</v>
      </c>
      <c r="B78" s="15">
        <f t="shared" si="4"/>
        <v>123804.032</v>
      </c>
      <c r="C78" s="15">
        <f t="shared" si="0"/>
        <v>11142.362880000002</v>
      </c>
      <c r="D78" s="15">
        <f t="shared" si="1"/>
        <v>1657.6371199999976</v>
      </c>
      <c r="E78" s="15">
        <f t="shared" si="2"/>
        <v>12800</v>
      </c>
      <c r="F78" s="15">
        <f t="shared" si="5"/>
        <v>122146.39488</v>
      </c>
      <c r="G78" s="11">
        <f t="shared" si="3"/>
      </c>
    </row>
    <row r="79" spans="1:7" ht="12.75">
      <c r="A79" s="8">
        <v>5</v>
      </c>
      <c r="B79" s="15">
        <f t="shared" si="4"/>
        <v>122146.39488</v>
      </c>
      <c r="C79" s="15">
        <f t="shared" si="0"/>
        <v>10993.175539200001</v>
      </c>
      <c r="D79" s="15">
        <f t="shared" si="1"/>
        <v>1806.8244607999986</v>
      </c>
      <c r="E79" s="15">
        <f t="shared" si="2"/>
        <v>12800</v>
      </c>
      <c r="F79" s="15">
        <f t="shared" si="5"/>
        <v>120339.57041920001</v>
      </c>
      <c r="G79" s="11">
        <f t="shared" si="3"/>
      </c>
    </row>
    <row r="80" spans="1:7" ht="12.75">
      <c r="A80" s="8">
        <v>6</v>
      </c>
      <c r="B80" s="15">
        <f t="shared" si="4"/>
        <v>120339.57041920001</v>
      </c>
      <c r="C80" s="15">
        <f t="shared" si="0"/>
        <v>10830.561337728002</v>
      </c>
      <c r="D80" s="15">
        <f t="shared" si="1"/>
        <v>1969.4386622719976</v>
      </c>
      <c r="E80" s="15">
        <f t="shared" si="2"/>
        <v>12800</v>
      </c>
      <c r="F80" s="15">
        <f t="shared" si="5"/>
        <v>118370.13175692802</v>
      </c>
      <c r="G80" s="11">
        <f t="shared" si="3"/>
      </c>
    </row>
    <row r="81" spans="1:7" ht="12.75">
      <c r="A81" s="8">
        <v>7</v>
      </c>
      <c r="B81" s="15">
        <f t="shared" si="4"/>
        <v>118370.13175692802</v>
      </c>
      <c r="C81" s="15">
        <f t="shared" si="0"/>
        <v>10653.311858123523</v>
      </c>
      <c r="D81" s="15">
        <f t="shared" si="1"/>
        <v>2146.688141876477</v>
      </c>
      <c r="E81" s="15">
        <f t="shared" si="2"/>
        <v>12800</v>
      </c>
      <c r="F81" s="15">
        <f t="shared" si="5"/>
        <v>116223.44361505154</v>
      </c>
      <c r="G81" s="11">
        <f t="shared" si="3"/>
      </c>
    </row>
    <row r="82" spans="1:7" ht="12.75">
      <c r="A82" s="8">
        <v>8</v>
      </c>
      <c r="B82" s="15">
        <f t="shared" si="4"/>
        <v>116223.44361505154</v>
      </c>
      <c r="C82" s="15">
        <f t="shared" si="0"/>
        <v>10460.109925354638</v>
      </c>
      <c r="D82" s="15">
        <f t="shared" si="1"/>
        <v>2339.890074645362</v>
      </c>
      <c r="E82" s="15">
        <f t="shared" si="2"/>
        <v>12800</v>
      </c>
      <c r="F82" s="15">
        <f t="shared" si="5"/>
        <v>113883.55354040618</v>
      </c>
      <c r="G82" s="11">
        <f t="shared" si="3"/>
      </c>
    </row>
    <row r="83" spans="1:7" ht="12.75">
      <c r="A83" s="8">
        <v>9</v>
      </c>
      <c r="B83" s="15">
        <f t="shared" si="4"/>
        <v>113883.55354040618</v>
      </c>
      <c r="C83" s="15">
        <f t="shared" si="0"/>
        <v>10249.519818636556</v>
      </c>
      <c r="D83" s="15">
        <f t="shared" si="1"/>
        <v>2550.480181363444</v>
      </c>
      <c r="E83" s="15">
        <f t="shared" si="2"/>
        <v>12800</v>
      </c>
      <c r="F83" s="15">
        <f t="shared" si="5"/>
        <v>111333.07335904274</v>
      </c>
      <c r="G83" s="11">
        <f t="shared" si="3"/>
      </c>
    </row>
    <row r="84" spans="1:7" ht="12.75">
      <c r="A84" s="8">
        <v>10</v>
      </c>
      <c r="B84" s="15">
        <f t="shared" si="4"/>
        <v>111333.07335904274</v>
      </c>
      <c r="C84" s="15">
        <f t="shared" si="0"/>
        <v>10019.976602313847</v>
      </c>
      <c r="D84" s="15">
        <f t="shared" si="1"/>
        <v>2780.0233976861527</v>
      </c>
      <c r="E84" s="15">
        <f t="shared" si="2"/>
        <v>12800</v>
      </c>
      <c r="F84" s="15">
        <f t="shared" si="5"/>
        <v>108553.04996135659</v>
      </c>
      <c r="G84" s="11">
        <f t="shared" si="3"/>
      </c>
    </row>
    <row r="85" spans="1:7" ht="12.75">
      <c r="A85" s="8">
        <v>11</v>
      </c>
      <c r="B85" s="15">
        <f t="shared" si="4"/>
        <v>108553.04996135659</v>
      </c>
      <c r="C85" s="15">
        <f t="shared" si="0"/>
        <v>9769.774496522094</v>
      </c>
      <c r="D85" s="15">
        <f t="shared" si="1"/>
        <v>3030.2255034779064</v>
      </c>
      <c r="E85" s="15">
        <f t="shared" si="2"/>
        <v>12800</v>
      </c>
      <c r="F85" s="15">
        <f t="shared" si="5"/>
        <v>105522.82445787868</v>
      </c>
      <c r="G85" s="11">
        <f t="shared" si="3"/>
      </c>
    </row>
    <row r="86" spans="1:7" ht="12.75">
      <c r="A86" s="8">
        <v>12</v>
      </c>
      <c r="B86" s="15">
        <f t="shared" si="4"/>
        <v>105522.82445787868</v>
      </c>
      <c r="C86" s="15">
        <f t="shared" si="0"/>
        <v>9497.054201209081</v>
      </c>
      <c r="D86" s="15">
        <f t="shared" si="1"/>
        <v>3302.945798790919</v>
      </c>
      <c r="E86" s="15">
        <f t="shared" si="2"/>
        <v>12800</v>
      </c>
      <c r="F86" s="15">
        <f t="shared" si="5"/>
        <v>102219.87865908776</v>
      </c>
      <c r="G86" s="11">
        <f t="shared" si="3"/>
      </c>
    </row>
    <row r="87" spans="1:7" ht="12.75">
      <c r="A87" s="8">
        <v>13</v>
      </c>
      <c r="B87" s="15">
        <f t="shared" si="4"/>
        <v>102219.87865908776</v>
      </c>
      <c r="C87" s="15">
        <f t="shared" si="0"/>
        <v>9199.789079317898</v>
      </c>
      <c r="D87" s="15">
        <f t="shared" si="1"/>
        <v>3600.2109206821024</v>
      </c>
      <c r="E87" s="15">
        <f t="shared" si="2"/>
        <v>12800</v>
      </c>
      <c r="F87" s="15">
        <f t="shared" si="5"/>
        <v>98619.66773840565</v>
      </c>
      <c r="G87" s="11">
        <f t="shared" si="3"/>
      </c>
    </row>
    <row r="88" spans="1:7" ht="12.75">
      <c r="A88" s="8">
        <v>14</v>
      </c>
      <c r="B88" s="15">
        <f t="shared" si="4"/>
        <v>98619.66773840565</v>
      </c>
      <c r="C88" s="15">
        <f t="shared" si="0"/>
        <v>8875.770096456508</v>
      </c>
      <c r="D88" s="15">
        <f t="shared" si="1"/>
        <v>3924.2299035434917</v>
      </c>
      <c r="E88" s="15">
        <f t="shared" si="2"/>
        <v>12800</v>
      </c>
      <c r="F88" s="15">
        <f t="shared" si="5"/>
        <v>94695.43783486215</v>
      </c>
      <c r="G88" s="11">
        <f t="shared" si="3"/>
      </c>
    </row>
    <row r="89" spans="1:7" ht="12.75">
      <c r="A89" s="8">
        <v>15</v>
      </c>
      <c r="B89" s="15">
        <f t="shared" si="4"/>
        <v>94695.43783486215</v>
      </c>
      <c r="C89" s="15">
        <f t="shared" si="0"/>
        <v>8522.589405137594</v>
      </c>
      <c r="D89" s="15">
        <f t="shared" si="1"/>
        <v>4277.410594862406</v>
      </c>
      <c r="E89" s="15">
        <f t="shared" si="2"/>
        <v>12800</v>
      </c>
      <c r="F89" s="15">
        <f t="shared" si="5"/>
        <v>90418.02723999975</v>
      </c>
      <c r="G89" s="11">
        <f t="shared" si="3"/>
      </c>
    </row>
    <row r="90" spans="1:7" ht="12.75">
      <c r="A90" s="8">
        <v>16</v>
      </c>
      <c r="B90" s="15">
        <f t="shared" si="4"/>
        <v>90418.02723999975</v>
      </c>
      <c r="C90" s="15">
        <f t="shared" si="0"/>
        <v>8137.6224515999775</v>
      </c>
      <c r="D90" s="15">
        <f t="shared" si="1"/>
        <v>4662.3775484000225</v>
      </c>
      <c r="E90" s="15">
        <f t="shared" si="2"/>
        <v>12800</v>
      </c>
      <c r="F90" s="15">
        <f t="shared" si="5"/>
        <v>85755.64969159973</v>
      </c>
      <c r="G90" s="11">
        <f t="shared" si="3"/>
      </c>
    </row>
    <row r="91" spans="1:7" ht="12.75">
      <c r="A91" s="8">
        <v>17</v>
      </c>
      <c r="B91" s="15">
        <f t="shared" si="4"/>
        <v>85755.64969159973</v>
      </c>
      <c r="C91" s="15">
        <f t="shared" si="0"/>
        <v>7718.008472243976</v>
      </c>
      <c r="D91" s="15">
        <f t="shared" si="1"/>
        <v>5081.991527756024</v>
      </c>
      <c r="E91" s="15">
        <f t="shared" si="2"/>
        <v>12800</v>
      </c>
      <c r="F91" s="15">
        <f t="shared" si="5"/>
        <v>80673.6581638437</v>
      </c>
      <c r="G91" s="11">
        <f t="shared" si="3"/>
      </c>
    </row>
    <row r="92" spans="1:7" ht="12.75">
      <c r="A92" s="8">
        <v>18</v>
      </c>
      <c r="B92" s="15">
        <f t="shared" si="4"/>
        <v>80673.6581638437</v>
      </c>
      <c r="C92" s="15">
        <f t="shared" si="0"/>
        <v>7260.629234745933</v>
      </c>
      <c r="D92" s="15">
        <f t="shared" si="1"/>
        <v>5539.370765254067</v>
      </c>
      <c r="E92" s="15">
        <f t="shared" si="2"/>
        <v>12800</v>
      </c>
      <c r="F92" s="15">
        <f t="shared" si="5"/>
        <v>75134.28739858964</v>
      </c>
      <c r="G92" s="11">
        <f t="shared" si="3"/>
      </c>
    </row>
    <row r="93" spans="1:7" ht="12.75">
      <c r="A93" s="8">
        <v>19</v>
      </c>
      <c r="B93" s="15">
        <f t="shared" si="4"/>
        <v>75134.28739858964</v>
      </c>
      <c r="C93" s="15">
        <f t="shared" si="0"/>
        <v>6762.0858658730685</v>
      </c>
      <c r="D93" s="15">
        <f t="shared" si="1"/>
        <v>6037.9141341269315</v>
      </c>
      <c r="E93" s="15">
        <f t="shared" si="2"/>
        <v>12800</v>
      </c>
      <c r="F93" s="15">
        <f t="shared" si="5"/>
        <v>69096.37326446272</v>
      </c>
      <c r="G93" s="11">
        <f t="shared" si="3"/>
      </c>
    </row>
    <row r="94" spans="1:7" ht="12.75">
      <c r="A94" s="8">
        <v>20</v>
      </c>
      <c r="B94" s="15">
        <f t="shared" si="4"/>
        <v>69096.37326446272</v>
      </c>
      <c r="C94" s="15">
        <f t="shared" si="0"/>
        <v>6218.6735938016445</v>
      </c>
      <c r="D94" s="15">
        <f t="shared" si="1"/>
        <v>6581.3264061983555</v>
      </c>
      <c r="E94" s="15">
        <f t="shared" si="2"/>
        <v>12800</v>
      </c>
      <c r="F94" s="15">
        <f t="shared" si="5"/>
        <v>62515.04685826436</v>
      </c>
      <c r="G94" s="11">
        <f t="shared" si="3"/>
      </c>
    </row>
    <row r="95" spans="1:7" ht="12.75">
      <c r="A95" s="8">
        <v>21</v>
      </c>
      <c r="B95" s="15">
        <f t="shared" si="4"/>
        <v>62515.04685826436</v>
      </c>
      <c r="C95" s="15">
        <f t="shared" si="0"/>
        <v>5626.354217243792</v>
      </c>
      <c r="D95" s="15">
        <f t="shared" si="1"/>
        <v>7173.645782756208</v>
      </c>
      <c r="E95" s="15">
        <f t="shared" si="2"/>
        <v>12800</v>
      </c>
      <c r="F95" s="15">
        <f t="shared" si="5"/>
        <v>55341.401075508154</v>
      </c>
      <c r="G95" s="11">
        <f t="shared" si="3"/>
      </c>
    </row>
    <row r="96" spans="1:7" ht="12.75">
      <c r="A96" s="8">
        <v>22</v>
      </c>
      <c r="B96" s="15">
        <f t="shared" si="4"/>
        <v>55341.401075508154</v>
      </c>
      <c r="C96" s="15">
        <f t="shared" si="0"/>
        <v>4980.726096795734</v>
      </c>
      <c r="D96" s="15">
        <f t="shared" si="1"/>
        <v>7819.273903204266</v>
      </c>
      <c r="E96" s="15">
        <f t="shared" si="2"/>
        <v>12800</v>
      </c>
      <c r="F96" s="15">
        <f t="shared" si="5"/>
        <v>47522.12717230389</v>
      </c>
      <c r="G96" s="11">
        <f t="shared" si="3"/>
      </c>
    </row>
    <row r="97" spans="1:7" ht="12.75">
      <c r="A97" s="8">
        <v>23</v>
      </c>
      <c r="B97" s="15">
        <f t="shared" si="4"/>
        <v>47522.12717230389</v>
      </c>
      <c r="C97" s="15">
        <f t="shared" si="0"/>
        <v>4276.99144550735</v>
      </c>
      <c r="D97" s="15">
        <f t="shared" si="1"/>
        <v>8523.00855449265</v>
      </c>
      <c r="E97" s="15">
        <f t="shared" si="2"/>
        <v>12800</v>
      </c>
      <c r="F97" s="15">
        <f t="shared" si="5"/>
        <v>38999.11861781124</v>
      </c>
      <c r="G97" s="11">
        <f t="shared" si="3"/>
      </c>
    </row>
    <row r="98" spans="1:7" ht="12.75">
      <c r="A98" s="8">
        <v>24</v>
      </c>
      <c r="B98" s="15">
        <f t="shared" si="4"/>
        <v>38999.11861781124</v>
      </c>
      <c r="C98" s="15">
        <f t="shared" si="0"/>
        <v>3509.9206756030117</v>
      </c>
      <c r="D98" s="15">
        <f t="shared" si="1"/>
        <v>9290.07932439699</v>
      </c>
      <c r="E98" s="15">
        <f t="shared" si="2"/>
        <v>12800</v>
      </c>
      <c r="F98" s="15">
        <f t="shared" si="5"/>
        <v>29709.03929341425</v>
      </c>
      <c r="G98" s="11">
        <f t="shared" si="3"/>
      </c>
    </row>
    <row r="99" spans="1:7" ht="12.75">
      <c r="A99" s="8">
        <v>25</v>
      </c>
      <c r="B99" s="15">
        <f>F98</f>
        <v>29709.03929341425</v>
      </c>
      <c r="C99" s="15">
        <f t="shared" si="0"/>
        <v>2673.8135364072828</v>
      </c>
      <c r="D99" s="15">
        <f t="shared" si="1"/>
        <v>10126.186463592718</v>
      </c>
      <c r="E99" s="15">
        <f t="shared" si="2"/>
        <v>12800</v>
      </c>
      <c r="F99" s="15">
        <f>B99-D99</f>
        <v>19582.85282982153</v>
      </c>
      <c r="G99" s="11">
        <f t="shared" si="3"/>
      </c>
    </row>
    <row r="100" spans="1:7" ht="12.75">
      <c r="A100" s="8">
        <v>26</v>
      </c>
      <c r="B100" s="15">
        <f>F99</f>
        <v>19582.85282982153</v>
      </c>
      <c r="C100" s="15">
        <f t="shared" si="0"/>
        <v>1762.4567546839378</v>
      </c>
      <c r="D100" s="15">
        <f t="shared" si="1"/>
        <v>11037.543245316063</v>
      </c>
      <c r="E100" s="15">
        <f t="shared" si="2"/>
        <v>12800</v>
      </c>
      <c r="F100" s="15">
        <f>B100-D100</f>
        <v>8545.309584505469</v>
      </c>
      <c r="G100" s="11">
        <f t="shared" si="3"/>
      </c>
    </row>
    <row r="101" spans="1:7" ht="12.75">
      <c r="A101" s="8">
        <v>27</v>
      </c>
      <c r="B101" s="15">
        <f>F100</f>
        <v>8545.309584505469</v>
      </c>
      <c r="C101" s="15">
        <f t="shared" si="0"/>
        <v>769.0778626054921</v>
      </c>
      <c r="D101" s="15">
        <f>IF(B101&gt;E101,E101-C101,B101)</f>
        <v>8545.309584505469</v>
      </c>
      <c r="E101" s="15">
        <f t="shared" si="2"/>
        <v>12800</v>
      </c>
      <c r="F101" s="15">
        <f>B101-D101</f>
        <v>0</v>
      </c>
      <c r="G101" s="11" t="str">
        <f>IF(F101&gt;0,"","  Tilg.ende!")</f>
        <v>  Tilg.ende!</v>
      </c>
    </row>
    <row r="102" spans="2:7" ht="12.75">
      <c r="B102" s="12"/>
      <c r="C102" s="12"/>
      <c r="D102" s="12"/>
      <c r="E102" s="12"/>
      <c r="F102" s="12"/>
      <c r="G102" s="11"/>
    </row>
    <row r="103" spans="1:7" ht="12.75">
      <c r="A103" s="8" t="s">
        <v>47</v>
      </c>
      <c r="B103" s="15"/>
      <c r="C103" s="15">
        <f>SUM(C75:C101)</f>
        <v>214114.38744711087</v>
      </c>
      <c r="D103" s="15">
        <f>SUM(D75:D101)</f>
        <v>128000</v>
      </c>
      <c r="E103" s="15">
        <f>SUM(E75:E101)</f>
        <v>345600</v>
      </c>
      <c r="F103" s="12"/>
      <c r="G103" s="11"/>
    </row>
    <row r="104" spans="2:6" ht="12.75">
      <c r="B104" s="12"/>
      <c r="C104" s="12"/>
      <c r="D104" s="12"/>
      <c r="E104" s="12"/>
      <c r="F104" s="12"/>
    </row>
    <row r="105" spans="1:6" ht="12.75">
      <c r="A105" t="s">
        <v>22</v>
      </c>
      <c r="B105" s="12" t="s">
        <v>44</v>
      </c>
      <c r="C105" s="12"/>
      <c r="D105" s="12"/>
      <c r="E105" s="12"/>
      <c r="F105" s="12"/>
    </row>
    <row r="106" spans="1:6" ht="12.75">
      <c r="A106" t="s">
        <v>32</v>
      </c>
      <c r="B106" s="12" t="s">
        <v>46</v>
      </c>
      <c r="C106" s="12"/>
      <c r="D106" s="12"/>
      <c r="E106" s="12"/>
      <c r="F106" s="12"/>
    </row>
    <row r="107" ht="12.75">
      <c r="B107" t="s">
        <v>48</v>
      </c>
    </row>
    <row r="108" ht="12.75">
      <c r="B108" t="s">
        <v>45</v>
      </c>
    </row>
  </sheetData>
  <printOptions/>
  <pageMargins left="0.39" right="0.27" top="0.73" bottom="0.7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5">
      <selection activeCell="A37" sqref="A37"/>
    </sheetView>
  </sheetViews>
  <sheetFormatPr defaultColWidth="11.421875" defaultRowHeight="12.75"/>
  <cols>
    <col min="1" max="1" width="9.00390625" style="0" customWidth="1"/>
    <col min="3" max="3" width="17.421875" style="0" customWidth="1"/>
    <col min="4" max="4" width="13.57421875" style="0" customWidth="1"/>
    <col min="6" max="6" width="5.00390625" style="0" customWidth="1"/>
  </cols>
  <sheetData>
    <row r="1" spans="1:5" ht="18">
      <c r="A1" s="20"/>
      <c r="B1" s="20"/>
      <c r="C1" s="20"/>
      <c r="D1" s="20"/>
      <c r="E1" s="20"/>
    </row>
    <row r="2" spans="1:5" ht="18">
      <c r="A2" s="20"/>
      <c r="B2" s="20"/>
      <c r="C2" s="20"/>
      <c r="D2" s="20"/>
      <c r="E2" s="20"/>
    </row>
    <row r="3" spans="1:5" ht="18">
      <c r="A3" s="21" t="s">
        <v>53</v>
      </c>
      <c r="B3" s="20"/>
      <c r="C3" s="20"/>
      <c r="D3" s="20"/>
      <c r="E3" s="20"/>
    </row>
    <row r="4" spans="1:5" ht="19.5">
      <c r="A4" s="22"/>
      <c r="B4" s="20"/>
      <c r="C4" s="20"/>
      <c r="D4" s="20"/>
      <c r="E4" s="20"/>
    </row>
    <row r="5" spans="1:8" ht="18">
      <c r="A5" s="20"/>
      <c r="B5" s="23" t="s">
        <v>2</v>
      </c>
      <c r="C5" s="23"/>
      <c r="D5" s="24">
        <v>36300</v>
      </c>
      <c r="E5" s="20"/>
      <c r="G5" s="32" t="s">
        <v>57</v>
      </c>
      <c r="H5" s="32"/>
    </row>
    <row r="6" spans="1:8" ht="18">
      <c r="A6" s="20"/>
      <c r="B6" s="23" t="s">
        <v>5</v>
      </c>
      <c r="C6" s="23"/>
      <c r="D6" s="23">
        <v>36</v>
      </c>
      <c r="E6" s="20"/>
      <c r="G6" s="32" t="s">
        <v>54</v>
      </c>
      <c r="H6" s="32">
        <v>3.6</v>
      </c>
    </row>
    <row r="7" spans="1:8" ht="18">
      <c r="A7" s="20"/>
      <c r="B7" s="23" t="s">
        <v>49</v>
      </c>
      <c r="C7" s="23"/>
      <c r="D7" s="25">
        <v>0.4</v>
      </c>
      <c r="E7" s="20"/>
      <c r="G7" s="33" t="s">
        <v>55</v>
      </c>
      <c r="H7" s="32">
        <v>5.6</v>
      </c>
    </row>
    <row r="8" spans="1:8" ht="18">
      <c r="A8" s="20"/>
      <c r="B8" s="23" t="s">
        <v>50</v>
      </c>
      <c r="C8" s="23"/>
      <c r="D8" s="25">
        <v>2</v>
      </c>
      <c r="E8" s="20"/>
      <c r="G8" s="32" t="s">
        <v>56</v>
      </c>
      <c r="H8" s="32">
        <v>11.2</v>
      </c>
    </row>
    <row r="9" spans="1:8" ht="18">
      <c r="A9" s="20"/>
      <c r="B9" s="20"/>
      <c r="C9" s="20"/>
      <c r="D9" s="20"/>
      <c r="E9" s="20"/>
      <c r="G9" s="32" t="s">
        <v>58</v>
      </c>
      <c r="H9" s="32">
        <f>H8/13*12</f>
        <v>10.338461538461537</v>
      </c>
    </row>
    <row r="10" spans="1:8" ht="20.25" thickBot="1">
      <c r="A10" s="26"/>
      <c r="B10" s="27" t="s">
        <v>51</v>
      </c>
      <c r="C10" s="20"/>
      <c r="D10" s="28">
        <f>24*(D6*D7+D8)/(D6+1)</f>
        <v>10.637837837837838</v>
      </c>
      <c r="E10" s="20"/>
      <c r="G10" s="32"/>
      <c r="H10" s="32"/>
    </row>
    <row r="11" spans="1:8" ht="20.25" thickTop="1">
      <c r="A11" s="22"/>
      <c r="B11" s="27"/>
      <c r="C11" s="20"/>
      <c r="D11" s="29"/>
      <c r="E11" s="20"/>
      <c r="G11" s="32" t="s">
        <v>59</v>
      </c>
      <c r="H11" s="32"/>
    </row>
    <row r="12" spans="1:8" ht="19.5">
      <c r="A12" s="30" t="s">
        <v>52</v>
      </c>
      <c r="B12" s="31"/>
      <c r="C12" s="22"/>
      <c r="D12" s="20"/>
      <c r="E12" s="20"/>
      <c r="G12" s="32" t="s">
        <v>60</v>
      </c>
      <c r="H12" s="32"/>
    </row>
    <row r="13" spans="1:5" ht="18">
      <c r="A13" s="20"/>
      <c r="B13" s="20"/>
      <c r="C13" s="20"/>
      <c r="D13" s="20"/>
      <c r="E13" s="20"/>
    </row>
    <row r="14" spans="1:5" ht="18">
      <c r="A14" s="20"/>
      <c r="B14" s="20"/>
      <c r="C14" s="20"/>
      <c r="D14" s="20"/>
      <c r="E14" s="20"/>
    </row>
    <row r="15" spans="2:4" ht="12.75">
      <c r="B15" t="s">
        <v>61</v>
      </c>
      <c r="D15" s="34">
        <v>1000</v>
      </c>
    </row>
    <row r="16" spans="4:5" ht="12.75">
      <c r="D16" s="37">
        <v>10.64</v>
      </c>
      <c r="E16" t="s">
        <v>63</v>
      </c>
    </row>
    <row r="17" spans="4:6" ht="12.75">
      <c r="D17">
        <v>8</v>
      </c>
      <c r="E17" t="s">
        <v>27</v>
      </c>
      <c r="F17" t="s">
        <v>62</v>
      </c>
    </row>
    <row r="19" spans="1:5" ht="12.75">
      <c r="A19" s="19" t="s">
        <v>27</v>
      </c>
      <c r="B19" s="19" t="s">
        <v>41</v>
      </c>
      <c r="C19" s="19" t="s">
        <v>9</v>
      </c>
      <c r="D19" s="19" t="s">
        <v>41</v>
      </c>
      <c r="E19" s="35"/>
    </row>
    <row r="20" spans="1:5" ht="12.75">
      <c r="A20" s="8">
        <v>1</v>
      </c>
      <c r="B20" s="15">
        <f>D15</f>
        <v>1000</v>
      </c>
      <c r="C20" s="15">
        <f>B20*D$16/100</f>
        <v>106.4</v>
      </c>
      <c r="D20" s="15">
        <f>B20+C20</f>
        <v>1106.4</v>
      </c>
      <c r="E20" s="36"/>
    </row>
    <row r="21" spans="1:4" ht="12.75">
      <c r="A21" s="8">
        <v>2</v>
      </c>
      <c r="B21" s="15">
        <f>D20</f>
        <v>1106.4</v>
      </c>
      <c r="C21" s="15">
        <f>B21*D$16/100</f>
        <v>117.72096000000002</v>
      </c>
      <c r="D21" s="15">
        <f>B21+C21</f>
        <v>1224.1209600000002</v>
      </c>
    </row>
    <row r="22" spans="1:4" ht="12.75">
      <c r="A22" s="8">
        <v>3</v>
      </c>
      <c r="B22" s="15">
        <f aca="true" t="shared" si="0" ref="B22:B27">D21</f>
        <v>1224.1209600000002</v>
      </c>
      <c r="C22" s="15">
        <f aca="true" t="shared" si="1" ref="C22:C27">B22*D$16/100</f>
        <v>130.24647014400003</v>
      </c>
      <c r="D22" s="15">
        <f aca="true" t="shared" si="2" ref="D22:D27">B22+C22</f>
        <v>1354.3674301440003</v>
      </c>
    </row>
    <row r="23" spans="1:4" ht="12.75">
      <c r="A23" s="8">
        <v>4</v>
      </c>
      <c r="B23" s="15">
        <f t="shared" si="0"/>
        <v>1354.3674301440003</v>
      </c>
      <c r="C23" s="15">
        <f t="shared" si="1"/>
        <v>144.10469456732164</v>
      </c>
      <c r="D23" s="15">
        <f t="shared" si="2"/>
        <v>1498.472124711322</v>
      </c>
    </row>
    <row r="24" spans="1:4" ht="12.75">
      <c r="A24" s="8">
        <v>5</v>
      </c>
      <c r="B24" s="15">
        <f t="shared" si="0"/>
        <v>1498.472124711322</v>
      </c>
      <c r="C24" s="15">
        <f t="shared" si="1"/>
        <v>159.43743406928468</v>
      </c>
      <c r="D24" s="15">
        <f t="shared" si="2"/>
        <v>1657.9095587806069</v>
      </c>
    </row>
    <row r="25" spans="1:4" ht="12.75">
      <c r="A25" s="8">
        <v>6</v>
      </c>
      <c r="B25" s="15">
        <f t="shared" si="0"/>
        <v>1657.9095587806069</v>
      </c>
      <c r="C25" s="15">
        <f t="shared" si="1"/>
        <v>176.4015770542566</v>
      </c>
      <c r="D25" s="15">
        <f t="shared" si="2"/>
        <v>1834.3111358348635</v>
      </c>
    </row>
    <row r="26" spans="1:8" ht="12.75">
      <c r="A26" s="8">
        <v>7</v>
      </c>
      <c r="B26" s="15">
        <f t="shared" si="0"/>
        <v>1834.3111358348635</v>
      </c>
      <c r="C26" s="15">
        <f t="shared" si="1"/>
        <v>195.1707048528295</v>
      </c>
      <c r="D26" s="15">
        <f t="shared" si="2"/>
        <v>2029.481840687693</v>
      </c>
      <c r="G26" s="38" t="s">
        <v>64</v>
      </c>
      <c r="H26" s="39">
        <f>D15</f>
        <v>1000</v>
      </c>
    </row>
    <row r="27" spans="1:8" ht="12.75">
      <c r="A27" s="8">
        <v>8</v>
      </c>
      <c r="B27" s="15">
        <f t="shared" si="0"/>
        <v>2029.481840687693</v>
      </c>
      <c r="C27" s="15">
        <f t="shared" si="1"/>
        <v>215.93686784917057</v>
      </c>
      <c r="D27" s="15">
        <f t="shared" si="2"/>
        <v>2245.4187085368635</v>
      </c>
      <c r="G27" s="38" t="s">
        <v>9</v>
      </c>
      <c r="H27" s="39">
        <f>D27-H26</f>
        <v>1245.4187085368635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11"/>
  <sheetViews>
    <sheetView workbookViewId="0" topLeftCell="A1">
      <selection activeCell="D16" sqref="D16"/>
    </sheetView>
  </sheetViews>
  <sheetFormatPr defaultColWidth="11.421875" defaultRowHeight="12.75"/>
  <sheetData>
    <row r="3" ht="18">
      <c r="A3" s="40" t="s">
        <v>67</v>
      </c>
    </row>
    <row r="4" ht="12.75">
      <c r="A4" s="41"/>
    </row>
    <row r="5" ht="18">
      <c r="A5" s="40" t="s">
        <v>68</v>
      </c>
    </row>
    <row r="6" ht="12.75">
      <c r="A6" s="41"/>
    </row>
    <row r="7" ht="18">
      <c r="A7" s="40" t="s">
        <v>69</v>
      </c>
    </row>
    <row r="9" ht="18">
      <c r="A9" s="32" t="s">
        <v>66</v>
      </c>
    </row>
    <row r="10" ht="12.75">
      <c r="A10" s="11"/>
    </row>
    <row r="11" ht="18">
      <c r="A11" s="32" t="s">
        <v>65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PH-Schwäbisch-Gmünd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Kührt</dc:creator>
  <cp:keywords/>
  <dc:description/>
  <cp:lastModifiedBy>Berufsschule 4</cp:lastModifiedBy>
  <cp:lastPrinted>2003-01-16T08:51:57Z</cp:lastPrinted>
  <dcterms:created xsi:type="dcterms:W3CDTF">2003-01-16T07:37:39Z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